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80" windowWidth="15840" windowHeight="5385" activeTab="2"/>
  </bookViews>
  <sheets>
    <sheet name="リニュ前" sheetId="3" r:id="rId1"/>
    <sheet name="全手動入力" sheetId="1" r:id="rId2"/>
    <sheet name="リニュ後" sheetId="4" r:id="rId3"/>
  </sheets>
  <calcPr calcId="145621"/>
</workbook>
</file>

<file path=xl/calcChain.xml><?xml version="1.0" encoding="utf-8"?>
<calcChain xmlns="http://schemas.openxmlformats.org/spreadsheetml/2006/main">
  <c r="A3" i="4" l="1"/>
  <c r="G3" i="1"/>
  <c r="A3" i="3"/>
  <c r="A41" i="4" l="1"/>
  <c r="B41" i="4"/>
  <c r="B41" i="3"/>
  <c r="A41" i="3"/>
  <c r="A53" i="4" l="1"/>
  <c r="A43" i="4"/>
  <c r="D48" i="4" s="1"/>
  <c r="C48" i="4" s="1"/>
  <c r="B53" i="4"/>
  <c r="A58" i="4"/>
  <c r="B48" i="4"/>
  <c r="A53" i="3"/>
  <c r="A43" i="3"/>
  <c r="D48" i="3" s="1"/>
  <c r="C48" i="3"/>
  <c r="B53" i="3"/>
  <c r="A58" i="3"/>
  <c r="C53" i="3"/>
  <c r="C58" i="3"/>
  <c r="B48" i="3"/>
  <c r="A60" i="3" l="1"/>
  <c r="A46" i="3"/>
  <c r="C53" i="4"/>
  <c r="A55" i="4" s="1"/>
  <c r="A46" i="4"/>
  <c r="A48" i="4"/>
  <c r="A50" i="4" s="1"/>
  <c r="D63" i="4" s="1"/>
  <c r="D58" i="4"/>
  <c r="C58" i="4" s="1"/>
  <c r="A60" i="4" s="1"/>
  <c r="D53" i="4"/>
  <c r="A55" i="3"/>
  <c r="D58" i="3"/>
  <c r="D53" i="3"/>
  <c r="A48" i="3"/>
  <c r="A50" i="3" s="1"/>
  <c r="A43" i="1"/>
  <c r="B41" i="1"/>
  <c r="A41" i="1"/>
  <c r="G3" i="4" l="1"/>
  <c r="D63" i="3"/>
  <c r="G3" i="3" s="1"/>
  <c r="D58" i="1"/>
  <c r="C58" i="1"/>
  <c r="A58" i="1"/>
  <c r="D53" i="1"/>
  <c r="A53" i="1"/>
  <c r="D48" i="1"/>
  <c r="C48" i="1" s="1"/>
  <c r="B53" i="1"/>
  <c r="B48" i="1"/>
  <c r="A48" i="1"/>
  <c r="A46" i="1"/>
  <c r="C53" i="1" l="1"/>
  <c r="A55" i="1" s="1"/>
  <c r="A60" i="1"/>
  <c r="A50" i="1"/>
  <c r="D63" i="1" l="1"/>
</calcChain>
</file>

<file path=xl/sharedStrings.xml><?xml version="1.0" encoding="utf-8"?>
<sst xmlns="http://schemas.openxmlformats.org/spreadsheetml/2006/main" count="123" uniqueCount="47">
  <si>
    <t>Σ</t>
  </si>
  <si>
    <t>命中補正</t>
  </si>
  <si>
    <t>対象AC</t>
  </si>
  <si>
    <t>命中率(%)</t>
  </si>
  <si>
    <t>攻撃ダイスmax</t>
  </si>
  <si>
    <t>防御ダイスmax</t>
  </si>
  <si>
    <t>攻撃ダイスmin</t>
  </si>
  <si>
    <t>防御ダイスmin</t>
  </si>
  <si>
    <t>全事象</t>
  </si>
  <si>
    <t>全回避</t>
  </si>
  <si>
    <t>5%回避</t>
  </si>
  <si>
    <t>ダイス回避</t>
  </si>
  <si>
    <t>参照Σ</t>
  </si>
  <si>
    <t>計回避数</t>
  </si>
  <si>
    <t>レベル</t>
    <phoneticPr fontId="4"/>
  </si>
  <si>
    <t>クラス</t>
    <phoneticPr fontId="4"/>
  </si>
  <si>
    <t>ナイト</t>
  </si>
  <si>
    <t>有</t>
  </si>
  <si>
    <t>武器強化数</t>
    <rPh sb="0" eb="2">
      <t>ブキ</t>
    </rPh>
    <rPh sb="2" eb="5">
      <t>キョウカスウ</t>
    </rPh>
    <phoneticPr fontId="4"/>
  </si>
  <si>
    <t>その他命中補正</t>
    <rPh sb="2" eb="3">
      <t>タ</t>
    </rPh>
    <rPh sb="3" eb="7">
      <t>メイチュウホセイ</t>
    </rPh>
    <phoneticPr fontId="4"/>
  </si>
  <si>
    <t>BW</t>
    <phoneticPr fontId="4"/>
  </si>
  <si>
    <t>STR</t>
    <phoneticPr fontId="4"/>
  </si>
  <si>
    <t>DEX</t>
    <phoneticPr fontId="4"/>
  </si>
  <si>
    <t>和牛料理</t>
    <rPh sb="0" eb="4">
      <t>ワギュウリョウリ</t>
    </rPh>
    <phoneticPr fontId="4"/>
  </si>
  <si>
    <t>手入力</t>
    <rPh sb="0" eb="3">
      <t>テニュウリョク</t>
    </rPh>
    <phoneticPr fontId="4"/>
  </si>
  <si>
    <t>リストから選択</t>
    <rPh sb="5" eb="7">
      <t>センタク</t>
    </rPh>
    <phoneticPr fontId="4"/>
  </si>
  <si>
    <t>全回避</t>
    <rPh sb="0" eb="1">
      <t>ゼン</t>
    </rPh>
    <rPh sb="1" eb="3">
      <t>カイヒ</t>
    </rPh>
    <phoneticPr fontId="4"/>
  </si>
  <si>
    <t>25%回避</t>
    <rPh sb="3" eb="5">
      <t>カイヒ</t>
    </rPh>
    <phoneticPr fontId="4"/>
  </si>
  <si>
    <t>ダイス回避</t>
    <rPh sb="3" eb="5">
      <t>カイヒ</t>
    </rPh>
    <phoneticPr fontId="4"/>
  </si>
  <si>
    <t>参照Σ</t>
    <rPh sb="0" eb="2">
      <t>サンショウ</t>
    </rPh>
    <phoneticPr fontId="4"/>
  </si>
  <si>
    <t>アンキャニ系</t>
    <rPh sb="5" eb="6">
      <t>ケイ</t>
    </rPh>
    <phoneticPr fontId="4"/>
  </si>
  <si>
    <t>参照</t>
    <rPh sb="0" eb="2">
      <t>サンショウ</t>
    </rPh>
    <phoneticPr fontId="4"/>
  </si>
  <si>
    <t>計回避数</t>
    <rPh sb="0" eb="1">
      <t>ケイ</t>
    </rPh>
    <rPh sb="1" eb="4">
      <t>カイヒスウ</t>
    </rPh>
    <phoneticPr fontId="4"/>
  </si>
  <si>
    <t>無</t>
  </si>
  <si>
    <t>5%回避</t>
    <rPh sb="2" eb="4">
      <t>カイヒ</t>
    </rPh>
    <phoneticPr fontId="4"/>
  </si>
  <si>
    <t>フィアー</t>
    <phoneticPr fontId="4"/>
  </si>
  <si>
    <t>素STR</t>
    <rPh sb="0" eb="1">
      <t>ス</t>
    </rPh>
    <phoneticPr fontId="4"/>
  </si>
  <si>
    <t>※防具,エンチャ,初期ボーナス等</t>
    <rPh sb="1" eb="3">
      <t>ボウグ</t>
    </rPh>
    <rPh sb="9" eb="11">
      <t>ショキ</t>
    </rPh>
    <rPh sb="15" eb="16">
      <t>ナド</t>
    </rPh>
    <phoneticPr fontId="4"/>
  </si>
  <si>
    <t>※防具,エンチャ等</t>
    <rPh sb="1" eb="3">
      <t>ボウグ</t>
    </rPh>
    <rPh sb="8" eb="9">
      <t>ナド</t>
    </rPh>
    <phoneticPr fontId="4"/>
  </si>
  <si>
    <t>ER</t>
    <phoneticPr fontId="4"/>
  </si>
  <si>
    <t>君主</t>
  </si>
  <si>
    <t>ER</t>
    <phoneticPr fontId="4"/>
  </si>
  <si>
    <t>新料理</t>
    <rPh sb="0" eb="1">
      <t>シン</t>
    </rPh>
    <rPh sb="1" eb="3">
      <t>リョウリ</t>
    </rPh>
    <phoneticPr fontId="4"/>
  </si>
  <si>
    <t>DEX</t>
    <phoneticPr fontId="4"/>
  </si>
  <si>
    <t>素DEX</t>
    <rPh sb="0" eb="1">
      <t>ス</t>
    </rPh>
    <phoneticPr fontId="4"/>
  </si>
  <si>
    <t>25未満</t>
  </si>
  <si>
    <t>クラス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</si>
</sst>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color rgb="FF000000"/>
      <name val="Arial"/>
      <family val="2"/>
    </font>
    <font>
      <sz val="16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FE2F3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/>
    <xf numFmtId="0" fontId="0" fillId="3" borderId="2" xfId="0" applyFont="1" applyFill="1" applyBorder="1" applyAlignment="1"/>
    <xf numFmtId="0" fontId="1" fillId="4" borderId="1" xfId="0" applyFont="1" applyFill="1" applyBorder="1" applyAlignment="1"/>
    <xf numFmtId="0" fontId="8" fillId="0" borderId="0" xfId="0" applyFont="1" applyAlignment="1"/>
    <xf numFmtId="0" fontId="6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 applyBorder="1" applyAlignment="1"/>
    <xf numFmtId="0" fontId="0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>
      <alignment horizontal="right"/>
    </xf>
    <xf numFmtId="0" fontId="0" fillId="0" borderId="7" xfId="0" applyFont="1" applyBorder="1" applyAlignment="1"/>
    <xf numFmtId="0" fontId="0" fillId="0" borderId="8" xfId="0" applyFont="1" applyBorder="1" applyAlignment="1"/>
    <xf numFmtId="0" fontId="5" fillId="0" borderId="7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>
      <alignment horizontal="right"/>
    </xf>
    <xf numFmtId="0" fontId="1" fillId="0" borderId="0" xfId="0" applyFont="1" applyBorder="1" applyAlignment="1"/>
    <xf numFmtId="0" fontId="1" fillId="0" borderId="8" xfId="0" applyFont="1" applyBorder="1" applyAlignment="1"/>
    <xf numFmtId="0" fontId="1" fillId="0" borderId="7" xfId="0" applyFont="1" applyBorder="1" applyAlignment="1"/>
    <xf numFmtId="0" fontId="1" fillId="0" borderId="9" xfId="0" applyFont="1" applyBorder="1" applyAlignme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/>
    <xf numFmtId="0" fontId="1" fillId="3" borderId="1" xfId="0" applyFont="1" applyFill="1" applyBorder="1" applyAlignment="1"/>
    <xf numFmtId="0" fontId="10" fillId="0" borderId="0" xfId="0" applyFont="1" applyAlignment="1"/>
    <xf numFmtId="0" fontId="10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3"/>
  <sheetViews>
    <sheetView workbookViewId="0">
      <selection activeCell="B30" sqref="B30"/>
    </sheetView>
  </sheetViews>
  <sheetFormatPr defaultColWidth="14.42578125" defaultRowHeight="15.75" customHeight="1" x14ac:dyDescent="0.2"/>
  <cols>
    <col min="4" max="4" width="9.7109375" bestFit="1" customWidth="1"/>
    <col min="5" max="7" width="10.7109375" bestFit="1" customWidth="1"/>
    <col min="8" max="8" width="2.85546875" bestFit="1" customWidth="1"/>
    <col min="9" max="11" width="2.7109375" bestFit="1" customWidth="1"/>
    <col min="12" max="21" width="3.7109375" bestFit="1" customWidth="1"/>
    <col min="22" max="25" width="4.7109375" bestFit="1" customWidth="1"/>
  </cols>
  <sheetData>
    <row r="2" spans="1:22" ht="15.75" customHeight="1" x14ac:dyDescent="0.2">
      <c r="A2" s="3" t="s">
        <v>1</v>
      </c>
      <c r="B2" s="3" t="s">
        <v>2</v>
      </c>
      <c r="C2" s="10" t="s">
        <v>30</v>
      </c>
      <c r="D2" s="10" t="s">
        <v>35</v>
      </c>
      <c r="E2" s="11" t="s">
        <v>39</v>
      </c>
      <c r="G2" s="3" t="s">
        <v>3</v>
      </c>
    </row>
    <row r="3" spans="1:22" ht="15.75" customHeight="1" x14ac:dyDescent="0.2">
      <c r="A3" s="9">
        <f>IF(A9="有",2)+A6+ROUNDDOWN(C6/2,0)+ROUNDDOWN(IF(B6="君主",A6/4,IF(B6="ナイト",A6/3,IF(B6="エルフ",A6/5,IF(B6="WIZ",A6/8,IF(B6="DE",A6/3,IF(B6="Drk",A6/4,IF(B6="弓エルフ",A6/5,0))))))),0)+IF(B9&gt;=41,12,IF(B9&gt;=38,11,IF(B9&gt;=36,10,IF(B9&gt;=33,9,IF(B9&gt;=30,8,IF(B9&gt;=27,7,IF(B9&gt;=24,6,IF(B9&gt;=21,5,IF(B9&gt;=18,4,IF(B9&gt;=16,3,IF(B9&gt;=14,2,IF(B9&gt;=12,1,IF(B9&gt;=10,0,IF(B9&gt;=8,-1,IF(B9&lt;8,-2)))))))))))))))+IF(C9&gt;=42,25,IF(C9&gt;=39,24,IF(C9=38,23,IF(C9=37,22,IF(C9&gt;=35,21,IF(OR(17&lt;C9,C9&lt;35),C9-14,IF(C9&gt;=16,3,IF(C9&gt;=14,2,IF(C9&gt;=12,1,IF(C9&gt;=8,0,IF(C9&lt;=7,-1)))))))))))+IF(D9="有",1)+A12</f>
        <v>152</v>
      </c>
      <c r="B3" s="14">
        <v>130</v>
      </c>
      <c r="C3" s="6" t="s">
        <v>33</v>
      </c>
      <c r="D3" s="6" t="s">
        <v>33</v>
      </c>
      <c r="E3" s="13">
        <v>10</v>
      </c>
      <c r="G3" s="4">
        <f>IF(B6="弓エルフ",ROUNDDOWN(1-(D63/A46),4)*100*(1-E3/100),ROUNDDOWN(1-(D63/A46),4)*100)</f>
        <v>70.3</v>
      </c>
    </row>
    <row r="4" spans="1:22" ht="15.75" customHeight="1" x14ac:dyDescent="0.2">
      <c r="A4" s="2"/>
      <c r="B4" s="2"/>
    </row>
    <row r="5" spans="1:22" ht="15.75" customHeight="1" x14ac:dyDescent="0.2">
      <c r="A5" s="10" t="s">
        <v>14</v>
      </c>
      <c r="B5" s="10" t="s">
        <v>15</v>
      </c>
      <c r="C5" s="10" t="s">
        <v>18</v>
      </c>
    </row>
    <row r="6" spans="1:22" ht="15.75" customHeight="1" x14ac:dyDescent="0.2">
      <c r="A6" s="5">
        <v>85</v>
      </c>
      <c r="B6" s="6" t="s">
        <v>16</v>
      </c>
      <c r="C6" s="5">
        <v>10</v>
      </c>
    </row>
    <row r="8" spans="1:22" ht="15.75" customHeight="1" x14ac:dyDescent="0.2">
      <c r="A8" s="11" t="s">
        <v>20</v>
      </c>
      <c r="B8" s="11" t="s">
        <v>21</v>
      </c>
      <c r="C8" s="11" t="s">
        <v>22</v>
      </c>
      <c r="D8" s="10" t="s">
        <v>23</v>
      </c>
    </row>
    <row r="9" spans="1:22" ht="15.75" customHeight="1" x14ac:dyDescent="0.2">
      <c r="A9" s="6" t="s">
        <v>17</v>
      </c>
      <c r="B9" s="6">
        <v>50</v>
      </c>
      <c r="C9" s="6">
        <v>23</v>
      </c>
      <c r="D9" s="6" t="s">
        <v>17</v>
      </c>
    </row>
    <row r="11" spans="1:22" ht="12.75" x14ac:dyDescent="0.2">
      <c r="A11" s="12" t="s">
        <v>19</v>
      </c>
    </row>
    <row r="12" spans="1:22" ht="12.75" x14ac:dyDescent="0.2">
      <c r="A12" s="13">
        <v>10</v>
      </c>
      <c r="B12" s="43" t="s">
        <v>37</v>
      </c>
      <c r="C12" s="44"/>
    </row>
    <row r="13" spans="1:22" ht="20.25" x14ac:dyDescent="0.3"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0.25" x14ac:dyDescent="0.3">
      <c r="C14" s="17" t="s">
        <v>25</v>
      </c>
      <c r="D14" s="16" t="s">
        <v>24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2.75" x14ac:dyDescent="0.2"/>
    <row r="16" spans="1:22" ht="12.75" x14ac:dyDescent="0.2"/>
    <row r="17" ht="12.75" x14ac:dyDescent="0.2"/>
    <row r="18" ht="12.75" x14ac:dyDescent="0.2"/>
    <row r="40" spans="1:25" ht="15.75" customHeight="1" x14ac:dyDescent="0.2">
      <c r="A40" s="2" t="s">
        <v>4</v>
      </c>
      <c r="B40" s="2" t="s">
        <v>5</v>
      </c>
    </row>
    <row r="41" spans="1:25" ht="15.75" customHeight="1" x14ac:dyDescent="0.2">
      <c r="A41">
        <f>A3+10</f>
        <v>162</v>
      </c>
      <c r="B41">
        <f>ROUNDUP(B3*1.5,0)+10</f>
        <v>205</v>
      </c>
    </row>
    <row r="42" spans="1:25" ht="15.75" customHeight="1" x14ac:dyDescent="0.2">
      <c r="A42" s="2" t="s">
        <v>6</v>
      </c>
      <c r="B42" s="2" t="s">
        <v>7</v>
      </c>
    </row>
    <row r="43" spans="1:25" ht="15.75" customHeight="1" x14ac:dyDescent="0.2">
      <c r="A43">
        <f>A3-9</f>
        <v>143</v>
      </c>
      <c r="B43" s="2">
        <v>11</v>
      </c>
    </row>
    <row r="45" spans="1:25" ht="15.75" customHeight="1" x14ac:dyDescent="0.2">
      <c r="A45" s="2" t="s">
        <v>8</v>
      </c>
    </row>
    <row r="46" spans="1:25" ht="15.75" customHeight="1" x14ac:dyDescent="0.2">
      <c r="A46">
        <f>(B41-B43+1)*(A41-A43+1)</f>
        <v>3900</v>
      </c>
    </row>
    <row r="47" spans="1:25" ht="15.75" customHeight="1" x14ac:dyDescent="0.2">
      <c r="A47" s="29" t="s">
        <v>9</v>
      </c>
      <c r="B47" s="30" t="s">
        <v>10</v>
      </c>
      <c r="C47" s="30" t="s">
        <v>11</v>
      </c>
      <c r="D47" s="31" t="s">
        <v>12</v>
      </c>
      <c r="H47" s="1" t="s">
        <v>0</v>
      </c>
      <c r="I47" s="2">
        <v>1</v>
      </c>
      <c r="J47" s="2">
        <v>2</v>
      </c>
      <c r="K47" s="2">
        <v>3</v>
      </c>
      <c r="L47" s="2">
        <v>4</v>
      </c>
      <c r="M47" s="2">
        <v>5</v>
      </c>
      <c r="N47" s="2">
        <v>6</v>
      </c>
      <c r="O47" s="2">
        <v>7</v>
      </c>
      <c r="P47" s="2">
        <v>8</v>
      </c>
      <c r="Q47" s="2">
        <v>9</v>
      </c>
      <c r="R47" s="2">
        <v>10</v>
      </c>
      <c r="S47" s="2">
        <v>11</v>
      </c>
      <c r="T47" s="2">
        <v>12</v>
      </c>
      <c r="U47" s="2">
        <v>13</v>
      </c>
      <c r="V47" s="2">
        <v>14</v>
      </c>
      <c r="W47" s="2">
        <v>15</v>
      </c>
      <c r="X47" s="2">
        <v>16</v>
      </c>
      <c r="Y47" s="2">
        <v>17</v>
      </c>
    </row>
    <row r="48" spans="1:25" ht="15.75" customHeight="1" x14ac:dyDescent="0.2">
      <c r="A48" s="24">
        <f>IF(B41&gt;=A41,((A41-2)-A43+1)*(B41-(A41-1)+1),0)</f>
        <v>810</v>
      </c>
      <c r="B48" s="32">
        <f>B41-B43+1</f>
        <v>195</v>
      </c>
      <c r="C48" s="19">
        <f>IF(B41&gt;=A41,153,IF(D48=1,I48,IF(D48=2,J48,IF(D48=3,K48,IF(D48=4,L48,IF(D48=5,M48,IF(D48=6,N48,IF(D48=7,O48,IF(D48=8,P48,IF(D48=9,Q48,IF(D48=10,R48,IF(D48=11,S48,IF(D48=12,T48,IF(D48=13,U48,IF(D48=14,V48,IF(D48=15,W48,IF(D48=16,X48,IF(D48=17,Y48))))))))))))))))))</f>
        <v>153</v>
      </c>
      <c r="D48" s="33">
        <f>B41-A43</f>
        <v>62</v>
      </c>
      <c r="H48" s="2"/>
      <c r="I48" s="2">
        <v>1</v>
      </c>
      <c r="J48" s="2">
        <v>3</v>
      </c>
      <c r="K48" s="2">
        <v>6</v>
      </c>
      <c r="L48" s="2">
        <v>10</v>
      </c>
      <c r="M48" s="2">
        <v>15</v>
      </c>
      <c r="N48" s="2">
        <v>21</v>
      </c>
      <c r="O48" s="2">
        <v>28</v>
      </c>
      <c r="P48" s="2">
        <v>36</v>
      </c>
      <c r="Q48" s="2">
        <v>45</v>
      </c>
      <c r="R48" s="2">
        <v>55</v>
      </c>
      <c r="S48" s="2">
        <v>66</v>
      </c>
      <c r="T48" s="2">
        <v>78</v>
      </c>
      <c r="U48" s="2">
        <v>91</v>
      </c>
      <c r="V48" s="2">
        <v>105</v>
      </c>
      <c r="W48" s="2">
        <v>120</v>
      </c>
      <c r="X48" s="2">
        <v>136</v>
      </c>
      <c r="Y48" s="2">
        <v>153</v>
      </c>
    </row>
    <row r="49" spans="1:4" ht="15.75" customHeight="1" x14ac:dyDescent="0.2">
      <c r="A49" s="34" t="s">
        <v>13</v>
      </c>
      <c r="B49" s="19"/>
      <c r="C49" s="19"/>
      <c r="D49" s="25"/>
    </row>
    <row r="50" spans="1:4" ht="15.75" customHeight="1" x14ac:dyDescent="0.2">
      <c r="A50" s="35">
        <f>SUM(A48:C48)</f>
        <v>1158</v>
      </c>
      <c r="B50" s="20"/>
      <c r="C50" s="20"/>
      <c r="D50" s="28"/>
    </row>
    <row r="52" spans="1:4" ht="15.75" customHeight="1" x14ac:dyDescent="0.2">
      <c r="A52" s="21" t="s">
        <v>26</v>
      </c>
      <c r="B52" s="22" t="s">
        <v>27</v>
      </c>
      <c r="C52" s="22" t="s">
        <v>28</v>
      </c>
      <c r="D52" s="23" t="s">
        <v>29</v>
      </c>
    </row>
    <row r="53" spans="1:4" ht="15.75" customHeight="1" x14ac:dyDescent="0.2">
      <c r="A53" s="24">
        <f>IF(B41&gt;=A41,(B41-(A41-5)+1)*14,0)</f>
        <v>686</v>
      </c>
      <c r="B53" s="19">
        <f>6*(B41-B43+1)</f>
        <v>1170</v>
      </c>
      <c r="C53" s="19">
        <f>IF(B41&gt;=A41,91,IF(D48=1,I48,IF(D48=2,J48,IF(D48=3,K48,IF(D48=4,L48,IF(D48=5,M48,IF(D48=6,N48,IF(D48=7,O48,IF(D48=8,P48,IF(D48=9,Q48,IF(D48=10,R48,IF(D48=11,S48,IF(D48=12,T48,IF(D48=13,U48,IF(D48=14,V48,IF(D48=15,W48,IF(D48=16,X48,IF(D48=17,Y48))))))))))))))))))</f>
        <v>91</v>
      </c>
      <c r="D53" s="25">
        <f>B41-A43</f>
        <v>62</v>
      </c>
    </row>
    <row r="54" spans="1:4" ht="15.75" customHeight="1" x14ac:dyDescent="0.2">
      <c r="A54" s="26" t="s">
        <v>32</v>
      </c>
      <c r="B54" s="19"/>
      <c r="C54" s="19"/>
      <c r="D54" s="25"/>
    </row>
    <row r="55" spans="1:4" ht="15.75" customHeight="1" x14ac:dyDescent="0.2">
      <c r="A55" s="27">
        <f>SUM(A53:C53)</f>
        <v>1947</v>
      </c>
      <c r="B55" s="20"/>
      <c r="C55" s="20"/>
      <c r="D55" s="28"/>
    </row>
    <row r="57" spans="1:4" ht="15.75" customHeight="1" x14ac:dyDescent="0.2">
      <c r="A57" s="21" t="s">
        <v>26</v>
      </c>
      <c r="B57" s="22" t="s">
        <v>34</v>
      </c>
      <c r="C57" s="22" t="s">
        <v>28</v>
      </c>
      <c r="D57" s="23" t="s">
        <v>29</v>
      </c>
    </row>
    <row r="58" spans="1:4" ht="15.75" customHeight="1" x14ac:dyDescent="0.2">
      <c r="A58" s="24">
        <f>IF(B41&gt;=A41,(B41-(A41-1)+1)*14,0)</f>
        <v>630</v>
      </c>
      <c r="B58" s="19">
        <v>0</v>
      </c>
      <c r="C58" s="19">
        <f>IF(B41&gt;=A41,91,IF(D58=1,I48,IF(D58=2,J48,IF(D58=3,K48,IF(D58=4,L48,IF(D58=5,M48,IF(D58=6,N48,IF(D58=7,O48,IF(D58=8,P48,IF(D58=9,Q48,IF(D58=10,R48,IF(D58=11,S48,IF(D58=12,T48,IF(D58=13,U48,IF(D58=14,V48,IF(D58=15,W48,IF(D58=16,X48,IF(D58=17,Y48))))))))))))))))))</f>
        <v>91</v>
      </c>
      <c r="D58" s="25">
        <f>B41-A43-4</f>
        <v>58</v>
      </c>
    </row>
    <row r="59" spans="1:4" ht="15.75" customHeight="1" x14ac:dyDescent="0.2">
      <c r="A59" s="26" t="s">
        <v>32</v>
      </c>
      <c r="B59" s="19"/>
      <c r="C59" s="19"/>
      <c r="D59" s="25"/>
    </row>
    <row r="60" spans="1:4" ht="15.75" customHeight="1" x14ac:dyDescent="0.2">
      <c r="A60" s="27">
        <f>SUM(A58:C58)</f>
        <v>721</v>
      </c>
      <c r="B60" s="20"/>
      <c r="C60" s="20"/>
      <c r="D60" s="28"/>
    </row>
    <row r="62" spans="1:4" ht="15.75" customHeight="1" x14ac:dyDescent="0.2">
      <c r="D62" s="18" t="s">
        <v>31</v>
      </c>
    </row>
    <row r="63" spans="1:4" ht="15.75" customHeight="1" x14ac:dyDescent="0.2">
      <c r="D63">
        <f>IF(AND(C3="有",D3="有"),A50,IF(C3="有",A55,IF(D3="有",A60,A50)))</f>
        <v>1158</v>
      </c>
    </row>
  </sheetData>
  <mergeCells count="1">
    <mergeCell ref="B12:C12"/>
  </mergeCells>
  <phoneticPr fontId="4"/>
  <dataValidations count="6">
    <dataValidation type="list" allowBlank="1" showInputMessage="1" showErrorMessage="1" sqref="A6">
      <formula1>"70,71,72,73,74,75,76,77,78,79,80,81,82,83,84,85,86,87,88"</formula1>
    </dataValidation>
    <dataValidation type="list" allowBlank="1" showInputMessage="1" showErrorMessage="1" sqref="C9">
      <formula1>"7,8,9,10,11,12,13,14,15,16,17,18,19,20,21,22,23,24,25,26,27,28,29,30,31,32,33,34,35,36,37,38,39,40,41,42,43"</formula1>
    </dataValidation>
    <dataValidation type="list" allowBlank="1" showInputMessage="1" showErrorMessage="1" sqref="B9">
      <formula1>"5,6,7,8,9,10,11,12,13,14,15,16,17,18,19,20,21,22,23,24,25,26,27,28,29,30,31,32,33,34,35,36,37,38,39,40,41,42,43,44,45,46,47,48,49,50"</formula1>
    </dataValidation>
    <dataValidation type="list" allowBlank="1" showInputMessage="1" showErrorMessage="1" sqref="A9 D9 C3:D3">
      <formula1>"有,無"</formula1>
    </dataValidation>
    <dataValidation type="list" allowBlank="1" showInputMessage="1" showErrorMessage="1" sqref="C6">
      <formula1>"0,1,2,3,4,5,6,7,8,9,10,11,12,13,14,15,16"</formula1>
    </dataValidation>
    <dataValidation type="list" allowBlank="1" showInputMessage="1" showErrorMessage="1" sqref="B6">
      <formula1>"君主,ナイト,エルフ,弓エルフ,WIZ,DE,Drk"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3"/>
  <sheetViews>
    <sheetView workbookViewId="0">
      <selection activeCell="E9" sqref="E9"/>
    </sheetView>
  </sheetViews>
  <sheetFormatPr defaultColWidth="14.42578125" defaultRowHeight="15.75" customHeight="1" x14ac:dyDescent="0.2"/>
  <cols>
    <col min="4" max="4" width="9.7109375" bestFit="1" customWidth="1"/>
    <col min="5" max="7" width="10.7109375" bestFit="1" customWidth="1"/>
    <col min="8" max="8" width="2.85546875" bestFit="1" customWidth="1"/>
    <col min="9" max="11" width="2.7109375" bestFit="1" customWidth="1"/>
    <col min="12" max="21" width="3.7109375" bestFit="1" customWidth="1"/>
    <col min="22" max="25" width="4.7109375" bestFit="1" customWidth="1"/>
  </cols>
  <sheetData>
    <row r="2" spans="1:22" ht="15.75" customHeight="1" x14ac:dyDescent="0.2">
      <c r="A2" s="3" t="s">
        <v>1</v>
      </c>
      <c r="B2" s="3" t="s">
        <v>2</v>
      </c>
      <c r="C2" s="10" t="s">
        <v>30</v>
      </c>
      <c r="D2" s="10" t="s">
        <v>35</v>
      </c>
      <c r="E2" s="11" t="s">
        <v>41</v>
      </c>
      <c r="G2" s="3" t="s">
        <v>3</v>
      </c>
    </row>
    <row r="3" spans="1:22" ht="15.75" customHeight="1" x14ac:dyDescent="0.2">
      <c r="A3" s="41">
        <v>146</v>
      </c>
      <c r="B3" s="14">
        <v>120</v>
      </c>
      <c r="C3" s="6" t="s">
        <v>33</v>
      </c>
      <c r="D3" s="6" t="s">
        <v>33</v>
      </c>
      <c r="E3" s="13">
        <v>20</v>
      </c>
      <c r="G3" s="4">
        <f>IF(B6="弓エルフ",ROUNDDOWN(1-(D63/A46),4)*100*(1-E3/100),ROUNDDOWN(1-(D63/A46),4)*100)</f>
        <v>72.75</v>
      </c>
    </row>
    <row r="4" spans="1:22" ht="15.75" customHeight="1" x14ac:dyDescent="0.2">
      <c r="A4" s="2"/>
      <c r="B4" s="2"/>
    </row>
    <row r="5" spans="1:22" ht="15.75" customHeight="1" x14ac:dyDescent="0.2">
      <c r="A5" s="36"/>
      <c r="B5" s="45" t="s">
        <v>46</v>
      </c>
      <c r="C5" s="36"/>
      <c r="D5" s="7"/>
    </row>
    <row r="6" spans="1:22" ht="15.75" customHeight="1" x14ac:dyDescent="0.2">
      <c r="A6" s="7"/>
      <c r="B6" s="6" t="s">
        <v>40</v>
      </c>
      <c r="C6" s="7"/>
      <c r="D6" s="7"/>
    </row>
    <row r="7" spans="1:22" ht="15.75" customHeight="1" x14ac:dyDescent="0.2">
      <c r="A7" s="7"/>
      <c r="B7" s="7"/>
      <c r="C7" s="7"/>
      <c r="D7" s="7"/>
    </row>
    <row r="8" spans="1:22" ht="15.75" customHeight="1" x14ac:dyDescent="0.2">
      <c r="A8" s="37"/>
      <c r="B8" s="37"/>
      <c r="C8" s="37"/>
      <c r="D8" s="36"/>
    </row>
    <row r="9" spans="1:22" ht="15.75" customHeight="1" x14ac:dyDescent="0.2">
      <c r="A9" s="8"/>
      <c r="B9" s="8"/>
      <c r="C9" s="8"/>
      <c r="D9" s="8"/>
    </row>
    <row r="10" spans="1:22" ht="15.75" customHeight="1" x14ac:dyDescent="0.2">
      <c r="A10" s="7"/>
      <c r="B10" s="7"/>
      <c r="C10" s="7"/>
      <c r="D10" s="7"/>
    </row>
    <row r="11" spans="1:22" ht="12.75" x14ac:dyDescent="0.2">
      <c r="A11" s="38"/>
      <c r="B11" s="7"/>
      <c r="C11" s="7"/>
      <c r="D11" s="7"/>
    </row>
    <row r="12" spans="1:22" ht="12.75" x14ac:dyDescent="0.2">
      <c r="A12" s="7"/>
      <c r="B12" s="39"/>
      <c r="C12" s="7"/>
      <c r="D12" s="7"/>
    </row>
    <row r="13" spans="1:22" ht="20.25" x14ac:dyDescent="0.3">
      <c r="A13" s="7"/>
      <c r="B13" s="7"/>
      <c r="C13" s="7"/>
      <c r="D13" s="40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0.25" x14ac:dyDescent="0.3">
      <c r="A14" s="7"/>
      <c r="B14" s="7"/>
      <c r="C14" s="36"/>
      <c r="D14" s="3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2.75" x14ac:dyDescent="0.2"/>
    <row r="16" spans="1:22" ht="12.75" x14ac:dyDescent="0.2"/>
    <row r="17" ht="12.75" x14ac:dyDescent="0.2"/>
    <row r="18" ht="12.75" x14ac:dyDescent="0.2"/>
    <row r="40" spans="1:25" ht="15.75" customHeight="1" x14ac:dyDescent="0.2">
      <c r="A40" s="2" t="s">
        <v>4</v>
      </c>
      <c r="B40" s="2" t="s">
        <v>5</v>
      </c>
    </row>
    <row r="41" spans="1:25" ht="15.75" customHeight="1" x14ac:dyDescent="0.2">
      <c r="A41">
        <f>A3+10</f>
        <v>156</v>
      </c>
      <c r="B41">
        <f>ROUNDUP(B3*1.5,0)+10</f>
        <v>190</v>
      </c>
    </row>
    <row r="42" spans="1:25" ht="15.75" customHeight="1" x14ac:dyDescent="0.2">
      <c r="A42" s="2" t="s">
        <v>6</v>
      </c>
      <c r="B42" s="2" t="s">
        <v>7</v>
      </c>
    </row>
    <row r="43" spans="1:25" ht="15.75" customHeight="1" x14ac:dyDescent="0.2">
      <c r="A43">
        <f>A3-9</f>
        <v>137</v>
      </c>
      <c r="B43" s="2">
        <v>11</v>
      </c>
    </row>
    <row r="45" spans="1:25" ht="15.75" customHeight="1" x14ac:dyDescent="0.2">
      <c r="A45" s="2" t="s">
        <v>8</v>
      </c>
    </row>
    <row r="46" spans="1:25" ht="15.75" customHeight="1" x14ac:dyDescent="0.2">
      <c r="A46">
        <f>(B41-B43+1)*(A41-A43+1)</f>
        <v>3600</v>
      </c>
    </row>
    <row r="47" spans="1:25" ht="15.75" customHeight="1" x14ac:dyDescent="0.2">
      <c r="A47" s="29" t="s">
        <v>9</v>
      </c>
      <c r="B47" s="30" t="s">
        <v>10</v>
      </c>
      <c r="C47" s="30" t="s">
        <v>11</v>
      </c>
      <c r="D47" s="31" t="s">
        <v>12</v>
      </c>
      <c r="H47" s="1" t="s">
        <v>0</v>
      </c>
      <c r="I47" s="2">
        <v>1</v>
      </c>
      <c r="J47" s="2">
        <v>2</v>
      </c>
      <c r="K47" s="2">
        <v>3</v>
      </c>
      <c r="L47" s="2">
        <v>4</v>
      </c>
      <c r="M47" s="2">
        <v>5</v>
      </c>
      <c r="N47" s="2">
        <v>6</v>
      </c>
      <c r="O47" s="2">
        <v>7</v>
      </c>
      <c r="P47" s="2">
        <v>8</v>
      </c>
      <c r="Q47" s="2">
        <v>9</v>
      </c>
      <c r="R47" s="2">
        <v>10</v>
      </c>
      <c r="S47" s="2">
        <v>11</v>
      </c>
      <c r="T47" s="2">
        <v>12</v>
      </c>
      <c r="U47" s="2">
        <v>13</v>
      </c>
      <c r="V47" s="2">
        <v>14</v>
      </c>
      <c r="W47" s="2">
        <v>15</v>
      </c>
      <c r="X47" s="2">
        <v>16</v>
      </c>
      <c r="Y47" s="2">
        <v>17</v>
      </c>
    </row>
    <row r="48" spans="1:25" ht="15.75" customHeight="1" x14ac:dyDescent="0.2">
      <c r="A48" s="24">
        <f>IF(B41&gt;=A41,((A41-2)-A43+1)*(B41-(A41-1)+1),0)</f>
        <v>648</v>
      </c>
      <c r="B48" s="32">
        <f>B41-B43+1</f>
        <v>180</v>
      </c>
      <c r="C48" s="19">
        <f>IF(B41&gt;=A41,153,IF(D48=1,I48,IF(D48=2,J48,IF(D48=3,K48,IF(D48=4,L48,IF(D48=5,M48,IF(D48=6,N48,IF(D48=7,O48,IF(D48=8,P48,IF(D48=9,Q48,IF(D48=10,R48,IF(D48=11,S48,IF(D48=12,T48,IF(D48=13,U48,IF(D48=14,V48,IF(D48=15,W48,IF(D48=16,X48,IF(D48=17,Y48))))))))))))))))))</f>
        <v>153</v>
      </c>
      <c r="D48" s="33">
        <f>B41-A43</f>
        <v>53</v>
      </c>
      <c r="H48" s="2"/>
      <c r="I48" s="2">
        <v>1</v>
      </c>
      <c r="J48" s="2">
        <v>3</v>
      </c>
      <c r="K48" s="2">
        <v>6</v>
      </c>
      <c r="L48" s="2">
        <v>10</v>
      </c>
      <c r="M48" s="2">
        <v>15</v>
      </c>
      <c r="N48" s="2">
        <v>21</v>
      </c>
      <c r="O48" s="2">
        <v>28</v>
      </c>
      <c r="P48" s="2">
        <v>36</v>
      </c>
      <c r="Q48" s="2">
        <v>45</v>
      </c>
      <c r="R48" s="2">
        <v>55</v>
      </c>
      <c r="S48" s="2">
        <v>66</v>
      </c>
      <c r="T48" s="2">
        <v>78</v>
      </c>
      <c r="U48" s="2">
        <v>91</v>
      </c>
      <c r="V48" s="2">
        <v>105</v>
      </c>
      <c r="W48" s="2">
        <v>120</v>
      </c>
      <c r="X48" s="2">
        <v>136</v>
      </c>
      <c r="Y48" s="2">
        <v>153</v>
      </c>
    </row>
    <row r="49" spans="1:4" ht="15.75" customHeight="1" x14ac:dyDescent="0.2">
      <c r="A49" s="34" t="s">
        <v>13</v>
      </c>
      <c r="B49" s="19"/>
      <c r="C49" s="19"/>
      <c r="D49" s="25"/>
    </row>
    <row r="50" spans="1:4" ht="15.75" customHeight="1" x14ac:dyDescent="0.2">
      <c r="A50" s="35">
        <f>SUM(A48:C48)</f>
        <v>981</v>
      </c>
      <c r="B50" s="20"/>
      <c r="C50" s="20"/>
      <c r="D50" s="28"/>
    </row>
    <row r="52" spans="1:4" ht="15.75" customHeight="1" x14ac:dyDescent="0.2">
      <c r="A52" s="21" t="s">
        <v>26</v>
      </c>
      <c r="B52" s="22" t="s">
        <v>27</v>
      </c>
      <c r="C52" s="22" t="s">
        <v>28</v>
      </c>
      <c r="D52" s="23" t="s">
        <v>29</v>
      </c>
    </row>
    <row r="53" spans="1:4" ht="15.75" customHeight="1" x14ac:dyDescent="0.2">
      <c r="A53" s="24">
        <f>IF(B41&gt;=A41,(B41-(A41-5)+1)*14,0)</f>
        <v>560</v>
      </c>
      <c r="B53" s="19">
        <f>6*(B41-B43+1)</f>
        <v>1080</v>
      </c>
      <c r="C53" s="19">
        <f>IF(B41&gt;=A41,91,IF(D48=1,I48,IF(D48=2,J48,IF(D48=3,K48,IF(D48=4,L48,IF(D48=5,M48,IF(D48=6,N48,IF(D48=7,O48,IF(D48=8,P48,IF(D48=9,Q48,IF(D48=10,R48,IF(D48=11,S48,IF(D48=12,T48,IF(D48=13,U48,IF(D48=14,V48,IF(D48=15,W48,IF(D48=16,X48,IF(D48=17,Y48))))))))))))))))))</f>
        <v>91</v>
      </c>
      <c r="D53" s="25">
        <f>B41-A43</f>
        <v>53</v>
      </c>
    </row>
    <row r="54" spans="1:4" ht="15.75" customHeight="1" x14ac:dyDescent="0.2">
      <c r="A54" s="26" t="s">
        <v>32</v>
      </c>
      <c r="B54" s="19"/>
      <c r="C54" s="19"/>
      <c r="D54" s="25"/>
    </row>
    <row r="55" spans="1:4" ht="15.75" customHeight="1" x14ac:dyDescent="0.2">
      <c r="A55" s="27">
        <f>SUM(A53:C53)</f>
        <v>1731</v>
      </c>
      <c r="B55" s="20"/>
      <c r="C55" s="20"/>
      <c r="D55" s="28"/>
    </row>
    <row r="57" spans="1:4" ht="15.75" customHeight="1" x14ac:dyDescent="0.2">
      <c r="A57" s="21" t="s">
        <v>26</v>
      </c>
      <c r="B57" s="22" t="s">
        <v>34</v>
      </c>
      <c r="C57" s="22" t="s">
        <v>28</v>
      </c>
      <c r="D57" s="23" t="s">
        <v>29</v>
      </c>
    </row>
    <row r="58" spans="1:4" ht="15.75" customHeight="1" x14ac:dyDescent="0.2">
      <c r="A58" s="24">
        <f>IF(B41&gt;=A41,(B41-(A41-1)+1)*14,0)</f>
        <v>504</v>
      </c>
      <c r="B58" s="19">
        <v>0</v>
      </c>
      <c r="C58" s="19">
        <f>IF(B41&gt;=A41,91,IF(D58=1,I48,IF(D58=2,J48,IF(D58=3,K48,IF(D58=4,L48,IF(D58=5,M48,IF(D58=6,N48,IF(D58=7,O48,IF(D58=8,P48,IF(D58=9,Q48,IF(D58=10,R48,IF(D58=11,S48,IF(D58=12,T48,IF(D58=13,U48,IF(D58=14,V48,IF(D58=15,W48,IF(D58=16,X48,IF(D58=17,Y48))))))))))))))))))</f>
        <v>91</v>
      </c>
      <c r="D58" s="25">
        <f>B41-A43-4</f>
        <v>49</v>
      </c>
    </row>
    <row r="59" spans="1:4" ht="15.75" customHeight="1" x14ac:dyDescent="0.2">
      <c r="A59" s="26" t="s">
        <v>32</v>
      </c>
      <c r="B59" s="19"/>
      <c r="C59" s="19"/>
      <c r="D59" s="25"/>
    </row>
    <row r="60" spans="1:4" ht="15.75" customHeight="1" x14ac:dyDescent="0.2">
      <c r="A60" s="27">
        <f>SUM(A58:C58)</f>
        <v>595</v>
      </c>
      <c r="B60" s="20"/>
      <c r="C60" s="20"/>
      <c r="D60" s="28"/>
    </row>
    <row r="62" spans="1:4" ht="15.75" customHeight="1" x14ac:dyDescent="0.2">
      <c r="D62" s="18" t="s">
        <v>31</v>
      </c>
    </row>
    <row r="63" spans="1:4" ht="15.75" customHeight="1" x14ac:dyDescent="0.2">
      <c r="D63">
        <f>IF(AND(C3="有",D3="有"),A50,IF(C3="有",A55,IF(D3="有",A60,A50)))</f>
        <v>981</v>
      </c>
    </row>
  </sheetData>
  <phoneticPr fontId="4"/>
  <dataValidations count="6">
    <dataValidation type="list" allowBlank="1" showInputMessage="1" showErrorMessage="1" sqref="B6">
      <formula1>"君主,ナイト,エルフ,弓エルフ,WIZ,DE,Drk"</formula1>
    </dataValidation>
    <dataValidation type="list" allowBlank="1" showInputMessage="1" showErrorMessage="1" sqref="C6">
      <formula1>"0,1,2,3,4,5,6,7,8,9,10,11,12,13,14,15,16"</formula1>
    </dataValidation>
    <dataValidation type="list" allowBlank="1" showInputMessage="1" showErrorMessage="1" sqref="A9 D9 C3 D3">
      <formula1>"有,無"</formula1>
    </dataValidation>
    <dataValidation type="list" allowBlank="1" showInputMessage="1" showErrorMessage="1" sqref="B9">
      <formula1>"5,6,7,8,9,10,11,12,13,14,15,16,17,18,19,20,21,22,23,24,25,26,27,28,29,30,31,32,33,34,35,36,37,38,39,40,41,42,43,44,45,46,47,48,49,50"</formula1>
    </dataValidation>
    <dataValidation type="list" allowBlank="1" showInputMessage="1" showErrorMessage="1" sqref="C9">
      <formula1>"7,8,9,10,11,12,13,14,15,16,17,18,19,20,21,22,23,24,25,26,27,28,29,30,31,32,33,34,35,36,37,38,39,40,41,42,43"</formula1>
    </dataValidation>
    <dataValidation type="list" allowBlank="1" showInputMessage="1" showErrorMessage="1" sqref="A6">
      <formula1>"70,71,72,73,74,75,76,77,78,79,80,81,82,83,84,85,86,87,88"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3"/>
  <sheetViews>
    <sheetView tabSelected="1" workbookViewId="0">
      <selection activeCell="F7" sqref="F7"/>
    </sheetView>
  </sheetViews>
  <sheetFormatPr defaultColWidth="14.42578125" defaultRowHeight="15.75" customHeight="1" x14ac:dyDescent="0.2"/>
  <cols>
    <col min="4" max="4" width="9.7109375" bestFit="1" customWidth="1"/>
    <col min="5" max="7" width="10.7109375" bestFit="1" customWidth="1"/>
    <col min="8" max="8" width="2.85546875" bestFit="1" customWidth="1"/>
    <col min="9" max="11" width="2.7109375" bestFit="1" customWidth="1"/>
    <col min="12" max="21" width="3.7109375" bestFit="1" customWidth="1"/>
    <col min="22" max="25" width="4.7109375" bestFit="1" customWidth="1"/>
  </cols>
  <sheetData>
    <row r="2" spans="1:22" ht="15.75" customHeight="1" x14ac:dyDescent="0.2">
      <c r="A2" s="3" t="s">
        <v>1</v>
      </c>
      <c r="B2" s="3" t="s">
        <v>2</v>
      </c>
      <c r="C2" s="10" t="s">
        <v>30</v>
      </c>
      <c r="D2" s="10" t="s">
        <v>35</v>
      </c>
      <c r="E2" s="11" t="s">
        <v>39</v>
      </c>
      <c r="G2" s="3" t="s">
        <v>3</v>
      </c>
    </row>
    <row r="3" spans="1:22" ht="15.75" customHeight="1" x14ac:dyDescent="0.2">
      <c r="A3" s="9">
        <f>IF(B6="弓エルフ",(B12-10)+A6+(A6/3)+IF(A9="有",2)+A15+ROUNDDOWN(C6/2,0)+IF(C12="25以上35未満",1,IF(C12="35以上45未満",2,IF(C12=45,5,0)))+IF(D9="有",1),IF(A9="有",2)+A6+ROUNDDOWN(C6/2,0)+ROUNDDOWN(IF(B6="君主",A6/4,IF(B6="ナイト",A6/3,IF(B6="エルフ",A6/5,IF(B6="WIZ",A6/8,IF(B6="DE",A6/3,IF(B6="Drk",A6/4,if)))))),0)+IF(D9="有",1)+A15+ROUNDDOWN(B9*2/3,0)+IF(C9="25以上35未満",1,IF(C9="35以上45未満",2,IF(C9=45,5,0))))</f>
        <v>164</v>
      </c>
      <c r="B3" s="14">
        <v>150</v>
      </c>
      <c r="C3" s="6" t="s">
        <v>33</v>
      </c>
      <c r="D3" s="6" t="s">
        <v>33</v>
      </c>
      <c r="E3" s="13">
        <v>20</v>
      </c>
      <c r="G3" s="4">
        <f>IF(B6="弓エルフ",ROUNDDOWN(1-(D63/A46),4)*100*(1-E3/100),ROUNDDOWN(1-(D63/A46),4)*100)</f>
        <v>66.400000000000006</v>
      </c>
    </row>
    <row r="4" spans="1:22" ht="15.75" customHeight="1" x14ac:dyDescent="0.2">
      <c r="A4" s="2"/>
      <c r="B4" s="2"/>
    </row>
    <row r="5" spans="1:22" ht="15.75" customHeight="1" x14ac:dyDescent="0.2">
      <c r="A5" s="10" t="s">
        <v>14</v>
      </c>
      <c r="B5" s="10" t="s">
        <v>15</v>
      </c>
      <c r="C5" s="10" t="s">
        <v>18</v>
      </c>
    </row>
    <row r="6" spans="1:22" ht="15.75" customHeight="1" x14ac:dyDescent="0.2">
      <c r="A6" s="5">
        <v>84</v>
      </c>
      <c r="B6" s="6" t="s">
        <v>16</v>
      </c>
      <c r="C6" s="5">
        <v>10</v>
      </c>
    </row>
    <row r="8" spans="1:22" ht="15.75" customHeight="1" x14ac:dyDescent="0.2">
      <c r="A8" s="11" t="s">
        <v>20</v>
      </c>
      <c r="B8" s="11" t="s">
        <v>21</v>
      </c>
      <c r="C8" s="10" t="s">
        <v>36</v>
      </c>
      <c r="D8" s="10" t="s">
        <v>42</v>
      </c>
    </row>
    <row r="9" spans="1:22" ht="15.75" customHeight="1" x14ac:dyDescent="0.2">
      <c r="A9" s="6" t="s">
        <v>17</v>
      </c>
      <c r="B9" s="6">
        <v>60</v>
      </c>
      <c r="C9" s="6" t="s">
        <v>45</v>
      </c>
      <c r="D9" s="6" t="s">
        <v>33</v>
      </c>
    </row>
    <row r="11" spans="1:22" ht="12.75" x14ac:dyDescent="0.2">
      <c r="B11" s="11" t="s">
        <v>43</v>
      </c>
      <c r="C11" s="10" t="s">
        <v>44</v>
      </c>
    </row>
    <row r="12" spans="1:22" ht="12.75" x14ac:dyDescent="0.2">
      <c r="B12" s="6">
        <v>63</v>
      </c>
      <c r="C12" s="6">
        <v>45</v>
      </c>
    </row>
    <row r="13" spans="1:22" ht="20.25" x14ac:dyDescent="0.3"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0.25" x14ac:dyDescent="0.3">
      <c r="A14" s="12" t="s">
        <v>19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2.75" x14ac:dyDescent="0.2">
      <c r="A15" s="13">
        <v>5</v>
      </c>
      <c r="B15" s="42" t="s">
        <v>38</v>
      </c>
    </row>
    <row r="16" spans="1:22" ht="20.25" x14ac:dyDescent="0.3">
      <c r="D16" s="15"/>
    </row>
    <row r="17" spans="3:4" ht="12.75" x14ac:dyDescent="0.2">
      <c r="C17" s="17" t="s">
        <v>25</v>
      </c>
      <c r="D17" s="16" t="s">
        <v>24</v>
      </c>
    </row>
    <row r="18" spans="3:4" ht="12.75" x14ac:dyDescent="0.2"/>
    <row r="40" spans="1:25" ht="15.75" customHeight="1" x14ac:dyDescent="0.2">
      <c r="A40" s="2" t="s">
        <v>4</v>
      </c>
      <c r="B40" s="2" t="s">
        <v>5</v>
      </c>
    </row>
    <row r="41" spans="1:25" ht="15.75" customHeight="1" x14ac:dyDescent="0.2">
      <c r="A41">
        <f>A3+10</f>
        <v>174</v>
      </c>
      <c r="B41">
        <f>ROUNDUP(B3*1.5,0)+10</f>
        <v>235</v>
      </c>
    </row>
    <row r="42" spans="1:25" ht="15.75" customHeight="1" x14ac:dyDescent="0.2">
      <c r="A42" s="2" t="s">
        <v>6</v>
      </c>
      <c r="B42" s="2" t="s">
        <v>7</v>
      </c>
    </row>
    <row r="43" spans="1:25" ht="15.75" customHeight="1" x14ac:dyDescent="0.2">
      <c r="A43">
        <f>A3-9</f>
        <v>155</v>
      </c>
      <c r="B43" s="2">
        <v>11</v>
      </c>
    </row>
    <row r="45" spans="1:25" ht="15.75" customHeight="1" x14ac:dyDescent="0.2">
      <c r="A45" s="2" t="s">
        <v>8</v>
      </c>
    </row>
    <row r="46" spans="1:25" ht="15.75" customHeight="1" x14ac:dyDescent="0.2">
      <c r="A46">
        <f>(B41-B43+1)*(A41-A43+1)</f>
        <v>4500</v>
      </c>
    </row>
    <row r="47" spans="1:25" ht="15.75" customHeight="1" x14ac:dyDescent="0.2">
      <c r="A47" s="29" t="s">
        <v>9</v>
      </c>
      <c r="B47" s="30" t="s">
        <v>10</v>
      </c>
      <c r="C47" s="30" t="s">
        <v>11</v>
      </c>
      <c r="D47" s="31" t="s">
        <v>12</v>
      </c>
      <c r="H47" s="1" t="s">
        <v>0</v>
      </c>
      <c r="I47" s="2">
        <v>1</v>
      </c>
      <c r="J47" s="2">
        <v>2</v>
      </c>
      <c r="K47" s="2">
        <v>3</v>
      </c>
      <c r="L47" s="2">
        <v>4</v>
      </c>
      <c r="M47" s="2">
        <v>5</v>
      </c>
      <c r="N47" s="2">
        <v>6</v>
      </c>
      <c r="O47" s="2">
        <v>7</v>
      </c>
      <c r="P47" s="2">
        <v>8</v>
      </c>
      <c r="Q47" s="2">
        <v>9</v>
      </c>
      <c r="R47" s="2">
        <v>10</v>
      </c>
      <c r="S47" s="2">
        <v>11</v>
      </c>
      <c r="T47" s="2">
        <v>12</v>
      </c>
      <c r="U47" s="2">
        <v>13</v>
      </c>
      <c r="V47" s="2">
        <v>14</v>
      </c>
      <c r="W47" s="2">
        <v>15</v>
      </c>
      <c r="X47" s="2">
        <v>16</v>
      </c>
      <c r="Y47" s="2">
        <v>17</v>
      </c>
    </row>
    <row r="48" spans="1:25" ht="15.75" customHeight="1" x14ac:dyDescent="0.2">
      <c r="A48" s="24">
        <f>IF(B41&gt;=A41,((A41-2)-A43+1)*(B41-(A41-1)+1),0)</f>
        <v>1134</v>
      </c>
      <c r="B48" s="32">
        <f>B41-B43+1</f>
        <v>225</v>
      </c>
      <c r="C48" s="19">
        <f>IF(B41&gt;=A41,153,IF(D48=1,I48,IF(D48=2,J48,IF(D48=3,K48,IF(D48=4,L48,IF(D48=5,M48,IF(D48=6,N48,IF(D48=7,O48,IF(D48=8,P48,IF(D48=9,Q48,IF(D48=10,R48,IF(D48=11,S48,IF(D48=12,T48,IF(D48=13,U48,IF(D48=14,V48,IF(D48=15,W48,IF(D48=16,X48,IF(D48=17,Y48))))))))))))))))))</f>
        <v>153</v>
      </c>
      <c r="D48" s="33">
        <f>B41-A43</f>
        <v>80</v>
      </c>
      <c r="H48" s="2"/>
      <c r="I48" s="2">
        <v>1</v>
      </c>
      <c r="J48" s="2">
        <v>3</v>
      </c>
      <c r="K48" s="2">
        <v>6</v>
      </c>
      <c r="L48" s="2">
        <v>10</v>
      </c>
      <c r="M48" s="2">
        <v>15</v>
      </c>
      <c r="N48" s="2">
        <v>21</v>
      </c>
      <c r="O48" s="2">
        <v>28</v>
      </c>
      <c r="P48" s="2">
        <v>36</v>
      </c>
      <c r="Q48" s="2">
        <v>45</v>
      </c>
      <c r="R48" s="2">
        <v>55</v>
      </c>
      <c r="S48" s="2">
        <v>66</v>
      </c>
      <c r="T48" s="2">
        <v>78</v>
      </c>
      <c r="U48" s="2">
        <v>91</v>
      </c>
      <c r="V48" s="2">
        <v>105</v>
      </c>
      <c r="W48" s="2">
        <v>120</v>
      </c>
      <c r="X48" s="2">
        <v>136</v>
      </c>
      <c r="Y48" s="2">
        <v>153</v>
      </c>
    </row>
    <row r="49" spans="1:4" ht="15.75" customHeight="1" x14ac:dyDescent="0.2">
      <c r="A49" s="34" t="s">
        <v>13</v>
      </c>
      <c r="B49" s="19"/>
      <c r="C49" s="19"/>
      <c r="D49" s="25"/>
    </row>
    <row r="50" spans="1:4" ht="15.75" customHeight="1" x14ac:dyDescent="0.2">
      <c r="A50" s="35">
        <f>SUM(A48:C48)</f>
        <v>1512</v>
      </c>
      <c r="B50" s="20"/>
      <c r="C50" s="20"/>
      <c r="D50" s="28"/>
    </row>
    <row r="52" spans="1:4" ht="15.75" customHeight="1" x14ac:dyDescent="0.2">
      <c r="A52" s="21" t="s">
        <v>26</v>
      </c>
      <c r="B52" s="22" t="s">
        <v>27</v>
      </c>
      <c r="C52" s="22" t="s">
        <v>28</v>
      </c>
      <c r="D52" s="23" t="s">
        <v>29</v>
      </c>
    </row>
    <row r="53" spans="1:4" ht="15.75" customHeight="1" x14ac:dyDescent="0.2">
      <c r="A53" s="24">
        <f>IF(B41&gt;=A41,(B41-(A41-5)+1)*14,0)</f>
        <v>938</v>
      </c>
      <c r="B53" s="19">
        <f>6*(B41-B43+1)</f>
        <v>1350</v>
      </c>
      <c r="C53" s="19">
        <f>IF(B41&gt;=A41,91,IF(D48=1,I48,IF(D48=2,J48,IF(D48=3,K48,IF(D48=4,L48,IF(D48=5,M48,IF(D48=6,N48,IF(D48=7,O48,IF(D48=8,P48,IF(D48=9,Q48,IF(D48=10,R48,IF(D48=11,S48,IF(D48=12,T48,IF(D48=13,U48,IF(D48=14,V48,IF(D48=15,W48,IF(D48=16,X48,IF(D48=17,Y48))))))))))))))))))</f>
        <v>91</v>
      </c>
      <c r="D53" s="25">
        <f>B41-A43</f>
        <v>80</v>
      </c>
    </row>
    <row r="54" spans="1:4" ht="15.75" customHeight="1" x14ac:dyDescent="0.2">
      <c r="A54" s="26" t="s">
        <v>32</v>
      </c>
      <c r="B54" s="19"/>
      <c r="C54" s="19"/>
      <c r="D54" s="25"/>
    </row>
    <row r="55" spans="1:4" ht="15.75" customHeight="1" x14ac:dyDescent="0.2">
      <c r="A55" s="27">
        <f>SUM(A53:C53)</f>
        <v>2379</v>
      </c>
      <c r="B55" s="20"/>
      <c r="C55" s="20"/>
      <c r="D55" s="28"/>
    </row>
    <row r="57" spans="1:4" ht="15.75" customHeight="1" x14ac:dyDescent="0.2">
      <c r="A57" s="21" t="s">
        <v>26</v>
      </c>
      <c r="B57" s="22" t="s">
        <v>34</v>
      </c>
      <c r="C57" s="22" t="s">
        <v>28</v>
      </c>
      <c r="D57" s="23" t="s">
        <v>29</v>
      </c>
    </row>
    <row r="58" spans="1:4" ht="15.75" customHeight="1" x14ac:dyDescent="0.2">
      <c r="A58" s="24">
        <f>IF(B41&gt;=A41,(B41-(A41-1)+1)*14,0)</f>
        <v>882</v>
      </c>
      <c r="B58" s="19">
        <v>0</v>
      </c>
      <c r="C58" s="19">
        <f>IF(B41&gt;=A41,91,IF(D58=1,I48,IF(D58=2,J48,IF(D58=3,K48,IF(D58=4,L48,IF(D58=5,M48,IF(D58=6,N48,IF(D58=7,O48,IF(D58=8,P48,IF(D58=9,Q48,IF(D58=10,R48,IF(D58=11,S48,IF(D58=12,T48,IF(D58=13,U48,IF(D58=14,V48,IF(D58=15,W48,IF(D58=16,X48,IF(D58=17,Y48))))))))))))))))))</f>
        <v>91</v>
      </c>
      <c r="D58" s="25">
        <f>B41-A43-4</f>
        <v>76</v>
      </c>
    </row>
    <row r="59" spans="1:4" ht="15.75" customHeight="1" x14ac:dyDescent="0.2">
      <c r="A59" s="26" t="s">
        <v>32</v>
      </c>
      <c r="B59" s="19"/>
      <c r="C59" s="19"/>
      <c r="D59" s="25"/>
    </row>
    <row r="60" spans="1:4" ht="15.75" customHeight="1" x14ac:dyDescent="0.2">
      <c r="A60" s="27">
        <f>SUM(A58:C58)</f>
        <v>973</v>
      </c>
      <c r="B60" s="20"/>
      <c r="C60" s="20"/>
      <c r="D60" s="28"/>
    </row>
    <row r="62" spans="1:4" ht="15.75" customHeight="1" x14ac:dyDescent="0.2">
      <c r="D62" s="18" t="s">
        <v>31</v>
      </c>
    </row>
    <row r="63" spans="1:4" ht="15.75" customHeight="1" x14ac:dyDescent="0.2">
      <c r="D63">
        <f>IF(AND(C3="有",D3="有"),A50,IF(C3="有",A55,IF(D3="有",A60,A50)))</f>
        <v>1512</v>
      </c>
    </row>
  </sheetData>
  <phoneticPr fontId="4"/>
  <dataValidations count="6">
    <dataValidation type="list" allowBlank="1" showInputMessage="1" showErrorMessage="1" sqref="B6">
      <formula1>"君主,ナイト,エルフ,弓エルフ,WIZ,DE,Drk"</formula1>
    </dataValidation>
    <dataValidation type="list" allowBlank="1" showInputMessage="1" showErrorMessage="1" sqref="C6">
      <formula1>"0,1,2,3,4,5,6,7,8,9,10,11,12,13,14,15,16"</formula1>
    </dataValidation>
    <dataValidation type="list" allowBlank="1" showInputMessage="1" showErrorMessage="1" sqref="A9 D9 C3:D3">
      <formula1>"有,無"</formula1>
    </dataValidation>
    <dataValidation type="list" allowBlank="1" showInputMessage="1" showErrorMessage="1" sqref="B9 B12">
      <formula1>"5,6,7,8,9,10,11,12,13,14,15,16,17,18,19,20,21,22,23,24,25,26,27,28,29,30,31,32,33,34,35,36,37,38,39,40,41,42,43,44,45,46,47,48,49,50,51,52,53,54,55,56,57,58,59,60,61,62,63,64,65,66,67,68,69,70"</formula1>
    </dataValidation>
    <dataValidation type="list" allowBlank="1" showInputMessage="1" showErrorMessage="1" sqref="C9 C12">
      <formula1>"25未満,25以上35未満,35以上45未満,45"</formula1>
    </dataValidation>
    <dataValidation type="list" allowBlank="1" showInputMessage="1" showErrorMessage="1" sqref="A6">
      <formula1>"70,71,72,73,74,75,76,77,78,79,80,81,82,83,84,85,86,87,88"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リニュ前</vt:lpstr>
      <vt:lpstr>全手動入力</vt:lpstr>
      <vt:lpstr>リニュ後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chobits</dc:creator>
  <cp:lastModifiedBy>chobits</cp:lastModifiedBy>
  <dcterms:created xsi:type="dcterms:W3CDTF">2015-10-20T14:33:24Z</dcterms:created>
  <dcterms:modified xsi:type="dcterms:W3CDTF">2015-10-20T18:35:27Z</dcterms:modified>
</cp:coreProperties>
</file>